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ida/Downloads/"/>
    </mc:Choice>
  </mc:AlternateContent>
  <xr:revisionPtr revIDLastSave="0" documentId="13_ncr:1_{9B16B109-B431-AE44-ABF3-0CE6696092E1}" xr6:coauthVersionLast="47" xr6:coauthVersionMax="47" xr10:uidLastSave="{00000000-0000-0000-0000-000000000000}"/>
  <bookViews>
    <workbookView xWindow="24260" yWindow="540" windowWidth="23840" windowHeight="29340" xr2:uid="{5FECB146-826C-9246-9F40-7C2A546247D5}"/>
  </bookViews>
  <sheets>
    <sheet name="FeeCalc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9" l="1"/>
  <c r="G20" i="9"/>
  <c r="G18" i="9"/>
  <c r="C30" i="9"/>
  <c r="D30" i="9" s="1"/>
  <c r="G17" i="9"/>
  <c r="G16" i="9"/>
  <c r="B10" i="9" l="1"/>
  <c r="D31" i="9"/>
  <c r="E5" i="9"/>
  <c r="E16" i="9" s="1"/>
  <c r="T35" i="9"/>
  <c r="T34" i="9"/>
  <c r="T33" i="9"/>
  <c r="T32" i="9"/>
  <c r="T31" i="9"/>
  <c r="T30" i="9"/>
  <c r="T29" i="9"/>
  <c r="T28" i="9"/>
  <c r="T21" i="9"/>
  <c r="T20" i="9"/>
  <c r="E8" i="9"/>
  <c r="B6" i="9" l="1"/>
  <c r="E14" i="9"/>
  <c r="E17" i="9" l="1"/>
  <c r="E21" i="9"/>
  <c r="E19" i="9"/>
  <c r="E18" i="9"/>
  <c r="C28" i="9" s="1"/>
  <c r="E20" i="9"/>
  <c r="E15" i="9"/>
  <c r="C27" i="9" l="1"/>
  <c r="D27" i="9"/>
  <c r="T37" i="9" l="1"/>
  <c r="T36" i="9"/>
  <c r="T27" i="9"/>
  <c r="T26" i="9"/>
  <c r="T25" i="9"/>
  <c r="T24" i="9"/>
  <c r="T23" i="9"/>
  <c r="T22" i="9"/>
  <c r="T19" i="9"/>
  <c r="T18" i="9"/>
  <c r="T17" i="9"/>
  <c r="T16" i="9"/>
  <c r="T15" i="9"/>
  <c r="T14" i="9"/>
  <c r="T13" i="9"/>
  <c r="T12" i="9"/>
  <c r="T11" i="9"/>
  <c r="T10" i="9"/>
  <c r="T9" i="9"/>
  <c r="T8" i="9"/>
  <c r="T7" i="9"/>
  <c r="T6" i="9"/>
  <c r="F20" i="9" l="1"/>
  <c r="F14" i="9"/>
  <c r="F17" i="9"/>
  <c r="F15" i="9"/>
  <c r="G15" i="9" s="1"/>
  <c r="F16" i="9"/>
  <c r="F18" i="9"/>
  <c r="F19" i="9"/>
  <c r="G19" i="9" s="1"/>
  <c r="F21" i="9"/>
  <c r="C29" i="9" l="1"/>
  <c r="C31" i="9" s="1"/>
</calcChain>
</file>

<file path=xl/sharedStrings.xml><?xml version="1.0" encoding="utf-8"?>
<sst xmlns="http://schemas.openxmlformats.org/spreadsheetml/2006/main" count="173" uniqueCount="70">
  <si>
    <t>A</t>
  </si>
  <si>
    <t>C</t>
  </si>
  <si>
    <t>F</t>
  </si>
  <si>
    <t>B</t>
  </si>
  <si>
    <t>BSL</t>
  </si>
  <si>
    <t>●提供手数料テーブル</t>
    <rPh sb="1" eb="6">
      <t>テイキョウ</t>
    </rPh>
    <phoneticPr fontId="2"/>
  </si>
  <si>
    <t>国内</t>
  </si>
  <si>
    <t>BSL1</t>
  </si>
  <si>
    <t>カテゴリー別の基本価格</t>
  </si>
  <si>
    <t>依頼</t>
    <phoneticPr fontId="2"/>
  </si>
  <si>
    <t>カテゴリー</t>
    <phoneticPr fontId="2"/>
  </si>
  <si>
    <t>分類</t>
    <rPh sb="0" eb="2">
      <t>ブンルイ</t>
    </rPh>
    <phoneticPr fontId="2"/>
  </si>
  <si>
    <t>価格</t>
  </si>
  <si>
    <t>A</t>
    <phoneticPr fontId="2"/>
  </si>
  <si>
    <t>倍率</t>
    <rPh sb="0" eb="2">
      <t>バイリｔウ</t>
    </rPh>
    <phoneticPr fontId="2"/>
  </si>
  <si>
    <t>BSL2</t>
  </si>
  <si>
    <t>B</t>
    <phoneticPr fontId="2"/>
  </si>
  <si>
    <t>C</t>
    <phoneticPr fontId="2"/>
  </si>
  <si>
    <t>国内非営利</t>
    <rPh sb="0" eb="2">
      <t>コクナイ</t>
    </rPh>
    <rPh sb="2" eb="5">
      <t>ヒエ</t>
    </rPh>
    <phoneticPr fontId="2"/>
  </si>
  <si>
    <t>国内営利</t>
    <rPh sb="0" eb="1">
      <t>コクナイ</t>
    </rPh>
    <rPh sb="2" eb="4">
      <t>エイｒイ</t>
    </rPh>
    <phoneticPr fontId="2"/>
  </si>
  <si>
    <t>F</t>
    <phoneticPr fontId="2"/>
  </si>
  <si>
    <t>海外非営利</t>
    <rPh sb="0" eb="5">
      <t>カイガイ</t>
    </rPh>
    <phoneticPr fontId="2"/>
  </si>
  <si>
    <t>海外営利</t>
    <rPh sb="0" eb="1">
      <t>カイガイ</t>
    </rPh>
    <phoneticPr fontId="2"/>
  </si>
  <si>
    <t>海外Post</t>
    <phoneticPr fontId="2"/>
  </si>
  <si>
    <t>海外FedEx</t>
    <phoneticPr fontId="2"/>
  </si>
  <si>
    <t>海外WorldC</t>
    <phoneticPr fontId="2"/>
  </si>
  <si>
    <t>海外Post送料 (1.0kgまで)</t>
    <rPh sb="0" eb="2">
      <t>カイガイ</t>
    </rPh>
    <rPh sb="6" eb="8">
      <t>ソウリョウ</t>
    </rPh>
    <phoneticPr fontId="2"/>
  </si>
  <si>
    <t>BSL1</t>
    <phoneticPr fontId="2"/>
  </si>
  <si>
    <t>BSL2</t>
    <phoneticPr fontId="2"/>
  </si>
  <si>
    <t>inquiry.jcm@riken.jp</t>
    <phoneticPr fontId="2"/>
  </si>
  <si>
    <t>Calculation Sheet for Microbial Strain Provision Fees Effective April 1, 2026</t>
    <rPh sb="4" eb="6">
      <t>ネｎン</t>
    </rPh>
    <rPh sb="7" eb="11">
      <t>ビセイブｔウ</t>
    </rPh>
    <rPh sb="13" eb="17">
      <t>テイキョウ</t>
    </rPh>
    <rPh sb="18" eb="20">
      <t>ケイサｎン</t>
    </rPh>
    <rPh sb="21" eb="23">
      <t>ミドリイｒオ</t>
    </rPh>
    <rPh sb="23" eb="25">
      <t>ハイケイ</t>
    </rPh>
    <rPh sb="29" eb="31">
      <t>ジョウホウ</t>
    </rPh>
    <rPh sb="32" eb="34">
      <t>ニュウリョｋウ</t>
    </rPh>
    <phoneticPr fontId="2"/>
  </si>
  <si>
    <t>MTA Category</t>
    <phoneticPr fontId="2"/>
  </si>
  <si>
    <t>Shipping Method</t>
    <phoneticPr fontId="2"/>
  </si>
  <si>
    <t>International mail</t>
  </si>
  <si>
    <t>Discount</t>
    <phoneticPr fontId="2"/>
  </si>
  <si>
    <t>Total (JPY)</t>
    <rPh sb="0" eb="3">
      <t>セイキュウ</t>
    </rPh>
    <rPh sb="3" eb="5">
      <t>ゴウケイ</t>
    </rPh>
    <phoneticPr fontId="2"/>
  </si>
  <si>
    <t>Handling fee</t>
    <rPh sb="0" eb="5">
      <t>ハッソウ</t>
    </rPh>
    <phoneticPr fontId="2"/>
  </si>
  <si>
    <t>Shipping fee</t>
    <phoneticPr fontId="2"/>
  </si>
  <si>
    <t>BSL/Delivery Category</t>
    <phoneticPr fontId="2"/>
  </si>
  <si>
    <t>Handling fee</t>
    <phoneticPr fontId="2"/>
  </si>
  <si>
    <t>Subtotal</t>
    <rPh sb="0" eb="1">
      <t xml:space="preserve">ショウ </t>
    </rPh>
    <rPh sb="1" eb="2">
      <t>ゴウケイ</t>
    </rPh>
    <phoneticPr fontId="2"/>
  </si>
  <si>
    <t>Contact：</t>
    <rPh sb="1" eb="2">
      <t>トイアワｓエ</t>
    </rPh>
    <phoneticPr fontId="2"/>
  </si>
  <si>
    <t>This applies only when there are 20 or more Category A requests.</t>
    <rPh sb="8" eb="11">
      <t>イライ</t>
    </rPh>
    <rPh sb="14" eb="17">
      <t>ホｎン</t>
    </rPh>
    <rPh sb="18" eb="20">
      <t>バアイ</t>
    </rPh>
    <rPh sb="21" eb="22">
      <t>カギｒウ</t>
    </rPh>
    <phoneticPr fontId="2"/>
  </si>
  <si>
    <t>(5) Total amount due (JPY)</t>
    <rPh sb="4" eb="10">
      <t>セイキュウ</t>
    </rPh>
    <rPh sb="12" eb="13">
      <t xml:space="preserve">エン </t>
    </rPh>
    <phoneticPr fontId="2"/>
  </si>
  <si>
    <t>RECIPIENT's zone</t>
    <phoneticPr fontId="2"/>
  </si>
  <si>
    <t>Forth Zone [U.S. (including Guam and other U.S. territories)]</t>
  </si>
  <si>
    <t>Second Zone [Asia (excluding China, South Korea, Taiwan)]</t>
  </si>
  <si>
    <t>Third Zone [Oceania, North America (excluding the U.S.), Middle East, Europe]</t>
  </si>
  <si>
    <t>Fifth Zone [Central and South America (excluding Mexico), Africa]</t>
  </si>
  <si>
    <t>First Zone [China, South Korea, Taiwan]</t>
  </si>
  <si>
    <t>FedEx</t>
    <phoneticPr fontId="2"/>
  </si>
  <si>
    <t>TNT</t>
    <phoneticPr fontId="2"/>
  </si>
  <si>
    <t>World Courier</t>
    <phoneticPr fontId="2"/>
  </si>
  <si>
    <t>(Please enter information in the cells with a green background)</t>
    <phoneticPr fontId="2"/>
  </si>
  <si>
    <t>(4) Select your destination region for international mail</t>
    <phoneticPr fontId="2"/>
  </si>
  <si>
    <t>(2) Select the shipping method</t>
    <rPh sb="4" eb="10">
      <t>セイキュウ</t>
    </rPh>
    <rPh sb="12" eb="13">
      <t xml:space="preserve">エン </t>
    </rPh>
    <phoneticPr fontId="2"/>
  </si>
  <si>
    <t>(3) Enter the number of copies requested by category</t>
    <rPh sb="4" eb="6">
      <t>イライ</t>
    </rPh>
    <rPh sb="6" eb="8">
      <t>ホｎン</t>
    </rPh>
    <rPh sb="9" eb="11">
      <t>ニュウリョｋウ</t>
    </rPh>
    <phoneticPr fontId="2"/>
  </si>
  <si>
    <t>●発送費用テーブル</t>
    <rPh sb="1" eb="2">
      <t>ハッソウ</t>
    </rPh>
    <rPh sb="3" eb="5">
      <t>ヒヨウ</t>
    </rPh>
    <phoneticPr fontId="2"/>
  </si>
  <si>
    <t>(N/A)</t>
    <phoneticPr fontId="2"/>
  </si>
  <si>
    <t>★★★Please Note!★★★</t>
  </si>
  <si>
    <r>
      <t xml:space="preserve">The amount listed above is the total charge if all requested samples can be shipped </t>
    </r>
    <r>
      <rPr>
        <b/>
        <u/>
        <sz val="12"/>
        <color rgb="FF0000FF"/>
        <rFont val="游ゴシック Regular"/>
        <charset val="128"/>
      </rPr>
      <t>together in a single shipment</t>
    </r>
    <r>
      <rPr>
        <sz val="12"/>
        <color rgb="FF0000FF"/>
        <rFont val="游ゴシック Regular"/>
        <charset val="128"/>
      </rPr>
      <t>.</t>
    </r>
    <phoneticPr fontId="2"/>
  </si>
  <si>
    <r>
      <t xml:space="preserve">For further details, please contact us with the </t>
    </r>
    <r>
      <rPr>
        <b/>
        <u/>
        <sz val="12"/>
        <color rgb="FF0000FF"/>
        <rFont val="游ゴシック Regular"/>
        <charset val="128"/>
      </rPr>
      <t>completed ORDER FORM (Form M-10)</t>
    </r>
    <r>
      <rPr>
        <sz val="12"/>
        <color rgb="FF0000FF"/>
        <rFont val="游ゴシック Regular"/>
        <charset val="128"/>
      </rPr>
      <t>.</t>
    </r>
    <phoneticPr fontId="2"/>
  </si>
  <si>
    <t>[Japan Post]</t>
  </si>
  <si>
    <t>(1) Select the purpose of the research (for-profit or not-for-profit)</t>
    <rPh sb="4" eb="8">
      <t>ケンキュウ</t>
    </rPh>
    <rPh sb="9" eb="11">
      <t>センタｋウ</t>
    </rPh>
    <rPh sb="12" eb="14">
      <t>エイｒイ</t>
    </rPh>
    <rPh sb="15" eb="18">
      <t>ヒエイｒイ</t>
    </rPh>
    <phoneticPr fontId="2"/>
  </si>
  <si>
    <t>Quantity</t>
    <phoneticPr fontId="2"/>
  </si>
  <si>
    <r>
      <t xml:space="preserve">If all samples cannot be shipped together, an </t>
    </r>
    <r>
      <rPr>
        <b/>
        <u/>
        <sz val="12"/>
        <color rgb="FF0000FF"/>
        <rFont val="游ゴシック Regular"/>
        <charset val="128"/>
      </rPr>
      <t>additional handling fee</t>
    </r>
    <r>
      <rPr>
        <b/>
        <sz val="12"/>
        <color rgb="FF0000FF"/>
        <rFont val="游ゴシック Regular"/>
        <charset val="128"/>
      </rPr>
      <t xml:space="preserve"> </t>
    </r>
    <r>
      <rPr>
        <sz val="12"/>
        <color rgb="FF0000FF"/>
        <rFont val="游ゴシック Regular"/>
        <charset val="128"/>
      </rPr>
      <t>will be charged</t>
    </r>
    <r>
      <rPr>
        <b/>
        <sz val="12"/>
        <color rgb="FF0000FF"/>
        <rFont val="游ゴシック Regular"/>
        <charset val="128"/>
      </rPr>
      <t>.</t>
    </r>
    <phoneticPr fontId="2"/>
  </si>
  <si>
    <t>Provision fee</t>
    <rPh sb="0" eb="5">
      <t>テイキョウ</t>
    </rPh>
    <phoneticPr fontId="2"/>
  </si>
  <si>
    <t>How to Order：</t>
    <phoneticPr fontId="2"/>
  </si>
  <si>
    <t>https://jcm.brc.riken.jp/en/ordering_e</t>
    <phoneticPr fontId="2"/>
  </si>
  <si>
    <t>ver. 20260324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</si>
</sst>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\-#,##0;;"/>
    <numFmt numFmtId="178" formatCode="#,##0;[Red]\-#,##0;;@"/>
    <numFmt numFmtId="179" formatCode="#,##0;\-#,##0;;@"/>
  </numFmts>
  <fonts count="29"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 Regular"/>
      <charset val="128"/>
    </font>
    <font>
      <b/>
      <sz val="12"/>
      <color theme="1"/>
      <name val="游ゴシック Regular"/>
      <charset val="128"/>
    </font>
    <font>
      <sz val="12"/>
      <color theme="1"/>
      <name val="游ゴシック Regular"/>
      <family val="3"/>
      <charset val="128"/>
    </font>
    <font>
      <b/>
      <sz val="12"/>
      <color rgb="FF0000FF"/>
      <name val="游ゴシック Regular"/>
      <charset val="128"/>
    </font>
    <font>
      <sz val="12"/>
      <color theme="0" tint="-0.249977111117893"/>
      <name val="游ゴシック"/>
      <family val="2"/>
      <charset val="128"/>
      <scheme val="minor"/>
    </font>
    <font>
      <b/>
      <sz val="12"/>
      <color theme="0"/>
      <name val="游ゴシック Regular"/>
      <charset val="128"/>
    </font>
    <font>
      <sz val="12"/>
      <color rgb="FF0000FF"/>
      <name val="游ゴシック Regular"/>
      <charset val="128"/>
    </font>
    <font>
      <sz val="12"/>
      <color theme="0"/>
      <name val="游ゴシック"/>
      <family val="2"/>
      <charset val="128"/>
      <scheme val="minor"/>
    </font>
    <font>
      <sz val="12"/>
      <color theme="0"/>
      <name val="游ゴシック Regular"/>
      <charset val="128"/>
    </font>
    <font>
      <b/>
      <sz val="14"/>
      <color theme="1"/>
      <name val="游ゴシック Regular"/>
      <charset val="128"/>
    </font>
    <font>
      <b/>
      <u/>
      <sz val="12"/>
      <color rgb="FF0000FF"/>
      <name val="游ゴシック Regular"/>
      <charset val="128"/>
    </font>
    <font>
      <b/>
      <sz val="14"/>
      <color rgb="FF0000FF"/>
      <name val="游ゴシック Regular"/>
      <charset val="128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游ゴシック"/>
      <family val="2"/>
      <charset val="128"/>
      <scheme val="minor"/>
    </font>
    <font>
      <b/>
      <sz val="14"/>
      <name val="游ゴシック Regular"/>
      <charset val="128"/>
    </font>
    <font>
      <sz val="11"/>
      <name val="游ゴシック Regular"/>
      <charset val="128"/>
    </font>
    <font>
      <sz val="12"/>
      <name val="游ゴシック Regular"/>
      <charset val="128"/>
    </font>
    <font>
      <sz val="12"/>
      <name val="游ゴシック Regular"/>
      <family val="3"/>
      <charset val="128"/>
    </font>
    <font>
      <sz val="12"/>
      <name val="游ゴシック"/>
      <family val="2"/>
      <charset val="128"/>
      <scheme val="minor"/>
    </font>
    <font>
      <b/>
      <sz val="12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  <font>
      <b/>
      <sz val="14"/>
      <color rgb="FF9C0006"/>
      <name val="游ゴシック"/>
      <family val="3"/>
      <charset val="128"/>
      <scheme val="minor"/>
    </font>
    <font>
      <b/>
      <sz val="12"/>
      <color rgb="FFC00000"/>
      <name val="游ゴシック Regular"/>
      <charset val="128"/>
    </font>
    <font>
      <sz val="10"/>
      <name val="游ゴシック Regular"/>
      <charset val="12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F0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BF"/>
        <bgColor indexed="64"/>
      </patternFill>
    </fill>
    <fill>
      <patternFill patternType="solid">
        <fgColor rgb="FFC6F0C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/>
    <xf numFmtId="0" fontId="4" fillId="0" borderId="0"/>
    <xf numFmtId="0" fontId="17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2" fillId="0" borderId="0" xfId="1" applyFont="1" applyFill="1" applyAlignment="1" applyProtection="1">
      <alignment horizontal="center" vertical="center"/>
    </xf>
    <xf numFmtId="0" fontId="9" fillId="0" borderId="0" xfId="1" applyFont="1" applyFill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77" fontId="4" fillId="0" borderId="1" xfId="2" applyNumberFormat="1" applyFont="1" applyFill="1" applyBorder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 vertical="center"/>
    </xf>
    <xf numFmtId="179" fontId="4" fillId="0" borderId="1" xfId="2" applyNumberFormat="1" applyFont="1" applyFill="1" applyBorder="1" applyAlignment="1" applyProtection="1">
      <alignment horizontal="center" vertical="center"/>
    </xf>
    <xf numFmtId="0" fontId="26" fillId="3" borderId="1" xfId="2" applyFont="1" applyBorder="1" applyAlignment="1" applyProtection="1">
      <alignment horizontal="center" vertical="center"/>
    </xf>
    <xf numFmtId="177" fontId="26" fillId="3" borderId="1" xfId="2" applyNumberFormat="1" applyFont="1" applyBorder="1" applyAlignment="1" applyProtection="1">
      <alignment vertical="center"/>
    </xf>
    <xf numFmtId="0" fontId="18" fillId="0" borderId="0" xfId="4" applyFont="1" applyProtection="1">
      <alignment vertical="center"/>
      <protection locked="0"/>
    </xf>
    <xf numFmtId="0" fontId="17" fillId="0" borderId="0" xfId="4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9" fillId="0" borderId="0" xfId="0" applyFont="1">
      <alignment vertical="center"/>
    </xf>
    <xf numFmtId="0" fontId="5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3" fontId="2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28" fillId="0" borderId="0" xfId="0" applyNumberFormat="1" applyFont="1">
      <alignment vertical="center"/>
    </xf>
    <xf numFmtId="176" fontId="28" fillId="0" borderId="0" xfId="0" applyNumberFormat="1" applyFont="1" applyAlignment="1">
      <alignment horizontal="left" vertical="center"/>
    </xf>
    <xf numFmtId="176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>
      <alignment vertical="center"/>
    </xf>
    <xf numFmtId="3" fontId="13" fillId="0" borderId="0" xfId="0" applyNumberFormat="1" applyFont="1">
      <alignment vertical="center"/>
    </xf>
    <xf numFmtId="178" fontId="6" fillId="0" borderId="1" xfId="0" applyNumberFormat="1" applyFont="1" applyBorder="1" applyAlignment="1">
      <alignment horizontal="right" vertical="center" shrinkToFit="1"/>
    </xf>
    <xf numFmtId="179" fontId="6" fillId="0" borderId="1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16" fillId="0" borderId="0" xfId="0" applyFont="1">
      <alignment vertical="center"/>
    </xf>
    <xf numFmtId="0" fontId="25" fillId="0" borderId="0" xfId="4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8" fillId="8" borderId="2" xfId="0" applyFont="1" applyFill="1" applyBorder="1" applyAlignment="1" applyProtection="1">
      <alignment horizontal="left" vertical="center" wrapText="1"/>
      <protection locked="0"/>
    </xf>
    <xf numFmtId="0" fontId="8" fillId="8" borderId="7" xfId="0" applyFont="1" applyFill="1" applyBorder="1" applyAlignment="1" applyProtection="1">
      <alignment horizontal="left" vertical="center" wrapText="1"/>
      <protection locked="0"/>
    </xf>
    <xf numFmtId="0" fontId="8" fillId="8" borderId="3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</cellXfs>
  <cellStyles count="5">
    <cellStyle name="ハイパーリンク" xfId="4" builtinId="8"/>
    <cellStyle name="悪い 2" xfId="2" xr:uid="{13968FCD-4F1C-7345-A7E3-953EBF24C2EE}"/>
    <cellStyle name="標準" xfId="0" builtinId="0"/>
    <cellStyle name="標準 2" xfId="3" xr:uid="{288D1960-B12E-C043-AD8C-701AAA1AD8A2}"/>
    <cellStyle name="良い" xfId="1" builtinId="26"/>
  </cellStyles>
  <dxfs count="1">
    <dxf>
      <font>
        <b/>
        <i val="0"/>
        <strike val="0"/>
        <color rgb="FF0000FF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00FF"/>
      <color rgb="FFC6F0CF"/>
      <color rgb="FFFFFFBF"/>
      <color rgb="FFFFC7CE"/>
      <color rgb="FFC6F0CE"/>
      <color rgb="FFD9D9D9"/>
      <color rgb="FFFFFFCA"/>
      <color rgb="FFD3E1EF"/>
      <color rgb="FFBDD7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cm.brc.riken.jp/en/ordering_e" TargetMode="External"/><Relationship Id="rId2" Type="http://schemas.openxmlformats.org/officeDocument/2006/relationships/hyperlink" Target="https://www.post.japanpost.jp/int/charge/list/index_en.html" TargetMode="External"/><Relationship Id="rId1" Type="http://schemas.openxmlformats.org/officeDocument/2006/relationships/hyperlink" Target="mailto:inquiry.jcm@rike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C030-9D6C-C944-9679-48BDE24C5DC3}">
  <sheetPr codeName="Sheet1"/>
  <dimension ref="A1:AE60"/>
  <sheetViews>
    <sheetView showGridLines="0" tabSelected="1" zoomScaleNormal="100" workbookViewId="0">
      <selection activeCell="C5" sqref="C5:D5"/>
    </sheetView>
  </sheetViews>
  <sheetFormatPr baseColWidth="10" defaultRowHeight="25" customHeight="1"/>
  <cols>
    <col min="1" max="1" width="8.5" style="13" customWidth="1"/>
    <col min="2" max="2" width="14.83203125" style="13" customWidth="1"/>
    <col min="3" max="3" width="12.6640625" style="13" customWidth="1"/>
    <col min="4" max="4" width="11.33203125" style="13" bestFit="1" customWidth="1"/>
    <col min="5" max="5" width="11.1640625" style="13" customWidth="1"/>
    <col min="6" max="6" width="15" style="13" customWidth="1"/>
    <col min="7" max="7" width="12.5" style="14" customWidth="1"/>
    <col min="8" max="12" width="11.1640625" style="14" customWidth="1"/>
    <col min="13" max="15" width="11" style="16" hidden="1" customWidth="1"/>
    <col min="16" max="16" width="0" style="16" hidden="1" customWidth="1"/>
    <col min="17" max="17" width="10.83203125" style="16" hidden="1" customWidth="1"/>
    <col min="18" max="18" width="10.33203125" style="16" hidden="1" customWidth="1"/>
    <col min="19" max="19" width="6.1640625" style="16" hidden="1" customWidth="1"/>
    <col min="20" max="20" width="16.33203125" style="16" hidden="1" customWidth="1"/>
    <col min="21" max="21" width="7.5" style="17" hidden="1" customWidth="1"/>
    <col min="22" max="31" width="10.83203125" style="14"/>
    <col min="32" max="16384" width="10.83203125" style="13"/>
  </cols>
  <sheetData>
    <row r="1" spans="1:21" ht="25" customHeight="1">
      <c r="A1" s="12" t="s">
        <v>30</v>
      </c>
      <c r="I1" s="15" t="s">
        <v>69</v>
      </c>
    </row>
    <row r="2" spans="1:21" ht="18" customHeight="1">
      <c r="A2" s="18"/>
      <c r="B2" s="18" t="s">
        <v>53</v>
      </c>
    </row>
    <row r="3" spans="1:21" ht="18" customHeight="1">
      <c r="A3" s="18"/>
      <c r="B3" s="18"/>
    </row>
    <row r="4" spans="1:21" ht="25" customHeight="1">
      <c r="B4" s="19" t="s">
        <v>63</v>
      </c>
      <c r="D4" s="20"/>
      <c r="E4" s="20"/>
      <c r="F4" s="20"/>
      <c r="G4" s="21"/>
      <c r="H4" s="21"/>
      <c r="I4" s="21"/>
      <c r="J4" s="21"/>
      <c r="K4" s="21"/>
      <c r="L4" s="21"/>
      <c r="M4" s="16" t="s">
        <v>5</v>
      </c>
      <c r="Q4" s="16" t="s">
        <v>57</v>
      </c>
    </row>
    <row r="5" spans="1:21" ht="25" customHeight="1">
      <c r="B5" s="22" t="s">
        <v>31</v>
      </c>
      <c r="C5" s="58"/>
      <c r="D5" s="59"/>
      <c r="E5" s="1" t="str">
        <f>IF(C5="Category I","2","4")</f>
        <v>4</v>
      </c>
      <c r="F5" s="2"/>
      <c r="G5" s="5"/>
      <c r="H5" s="5"/>
      <c r="I5" s="5"/>
      <c r="J5" s="5"/>
      <c r="K5" s="5"/>
      <c r="L5" s="5"/>
      <c r="M5" s="16" t="s">
        <v>8</v>
      </c>
      <c r="Q5" s="23" t="s">
        <v>9</v>
      </c>
      <c r="R5" s="23" t="s">
        <v>10</v>
      </c>
      <c r="S5" s="23" t="s">
        <v>4</v>
      </c>
      <c r="T5" s="23" t="s">
        <v>11</v>
      </c>
      <c r="U5" s="17" t="s">
        <v>12</v>
      </c>
    </row>
    <row r="6" spans="1:21" ht="44" customHeight="1">
      <c r="B6" s="62" t="str">
        <f>IF(C5="","",IF(C5="Category I","for research conducted for not-for-profit, academic purposes by not-for-profit organizations","for research conducted by for-profit organizations or for research conducted by not-for-profit organizations for for-profit purposes"))</f>
        <v/>
      </c>
      <c r="C6" s="62"/>
      <c r="D6" s="62"/>
      <c r="E6" s="62"/>
      <c r="F6" s="62"/>
      <c r="G6" s="62"/>
      <c r="H6" s="24"/>
      <c r="I6" s="24"/>
      <c r="J6" s="24"/>
      <c r="K6" s="25"/>
      <c r="L6" s="25"/>
      <c r="M6" s="17" t="s">
        <v>0</v>
      </c>
      <c r="N6" s="26">
        <v>5720</v>
      </c>
      <c r="O6" s="26"/>
      <c r="Q6" s="23" t="s">
        <v>6</v>
      </c>
      <c r="R6" s="17" t="s">
        <v>13</v>
      </c>
      <c r="S6" s="23" t="s">
        <v>7</v>
      </c>
      <c r="T6" s="23" t="str">
        <f>Q6&amp;R6&amp;S6</f>
        <v>国内ABSL1</v>
      </c>
      <c r="U6" s="17">
        <v>600</v>
      </c>
    </row>
    <row r="7" spans="1:21" ht="18" customHeight="1">
      <c r="B7" s="27"/>
      <c r="C7" s="27"/>
      <c r="D7" s="27"/>
      <c r="E7" s="27"/>
      <c r="F7" s="27"/>
      <c r="G7" s="27"/>
      <c r="H7" s="27"/>
      <c r="I7" s="27"/>
      <c r="J7" s="27"/>
      <c r="K7" s="28"/>
      <c r="L7" s="28"/>
      <c r="M7" s="17" t="s">
        <v>3</v>
      </c>
      <c r="N7" s="26">
        <v>12980</v>
      </c>
      <c r="O7" s="26"/>
      <c r="Q7" s="23" t="s">
        <v>6</v>
      </c>
      <c r="R7" s="17" t="s">
        <v>16</v>
      </c>
      <c r="S7" s="23" t="s">
        <v>7</v>
      </c>
      <c r="T7" s="23" t="str">
        <f t="shared" ref="T7:T11" si="0">Q7&amp;R7&amp;S7</f>
        <v>国内BBSL1</v>
      </c>
      <c r="U7" s="17">
        <v>900</v>
      </c>
    </row>
    <row r="8" spans="1:21" ht="25" customHeight="1">
      <c r="B8" s="19" t="s">
        <v>55</v>
      </c>
      <c r="E8" s="29" t="str">
        <f>IF(D9="International mail","Post",IF(OR(D9="FedEx",D9="TNT"),"FedEx","WorldC"))</f>
        <v>WorldC</v>
      </c>
      <c r="M8" s="17" t="s">
        <v>1</v>
      </c>
      <c r="N8" s="26">
        <v>22000</v>
      </c>
      <c r="O8" s="26"/>
      <c r="Q8" s="23" t="s">
        <v>6</v>
      </c>
      <c r="R8" s="17" t="s">
        <v>17</v>
      </c>
      <c r="S8" s="23" t="s">
        <v>7</v>
      </c>
      <c r="T8" s="23" t="str">
        <f t="shared" si="0"/>
        <v>国内CBSL1</v>
      </c>
      <c r="U8" s="17">
        <v>900</v>
      </c>
    </row>
    <row r="9" spans="1:21" ht="25" customHeight="1">
      <c r="B9" s="53" t="s">
        <v>32</v>
      </c>
      <c r="C9" s="53"/>
      <c r="D9" s="54"/>
      <c r="E9" s="54"/>
      <c r="M9" s="17" t="s">
        <v>2</v>
      </c>
      <c r="N9" s="26">
        <v>7370</v>
      </c>
      <c r="O9" s="26"/>
      <c r="Q9" s="23" t="s">
        <v>6</v>
      </c>
      <c r="R9" s="17" t="s">
        <v>13</v>
      </c>
      <c r="S9" s="23" t="s">
        <v>15</v>
      </c>
      <c r="T9" s="23" t="str">
        <f t="shared" si="0"/>
        <v>国内ABSL2</v>
      </c>
      <c r="U9" s="26">
        <v>1700</v>
      </c>
    </row>
    <row r="10" spans="1:21" ht="25" customHeight="1">
      <c r="B10" s="31" t="str">
        <f>IF(D9="","",IF(D9="International mail","Charge postage in advance",IF(D9="Others","Please contact us","Shipping by Cash on Delivery (COD); Charge the RECIPIENT's account")))</f>
        <v/>
      </c>
      <c r="Q10" s="23" t="s">
        <v>6</v>
      </c>
      <c r="R10" s="17" t="s">
        <v>16</v>
      </c>
      <c r="S10" s="23" t="s">
        <v>15</v>
      </c>
      <c r="T10" s="23" t="str">
        <f t="shared" si="0"/>
        <v>国内BBSL2</v>
      </c>
      <c r="U10" s="26">
        <v>3000</v>
      </c>
    </row>
    <row r="11" spans="1:21" ht="17" customHeight="1">
      <c r="N11" s="17" t="s">
        <v>14</v>
      </c>
      <c r="O11" s="17"/>
      <c r="Q11" s="23" t="s">
        <v>6</v>
      </c>
      <c r="R11" s="17" t="s">
        <v>17</v>
      </c>
      <c r="S11" s="23" t="s">
        <v>15</v>
      </c>
      <c r="T11" s="23" t="str">
        <f t="shared" si="0"/>
        <v>国内CBSL2</v>
      </c>
      <c r="U11" s="26">
        <v>3000</v>
      </c>
    </row>
    <row r="12" spans="1:21" ht="25" customHeight="1">
      <c r="B12" s="19" t="s">
        <v>56</v>
      </c>
      <c r="D12" s="32"/>
      <c r="E12" s="20"/>
      <c r="F12" s="20"/>
      <c r="G12" s="21"/>
      <c r="H12" s="21"/>
      <c r="I12" s="21"/>
      <c r="J12" s="21"/>
      <c r="K12" s="21"/>
      <c r="L12" s="21"/>
      <c r="M12" s="16" t="s">
        <v>18</v>
      </c>
      <c r="N12" s="17">
        <v>1</v>
      </c>
      <c r="O12" s="17"/>
      <c r="Q12" s="23" t="s">
        <v>6</v>
      </c>
      <c r="R12" s="17" t="s">
        <v>20</v>
      </c>
      <c r="S12" s="23" t="s">
        <v>7</v>
      </c>
      <c r="T12" s="23" t="str">
        <f t="shared" ref="T12:T13" si="1">Q12&amp;R12&amp;S12</f>
        <v>国内FBSL1</v>
      </c>
      <c r="U12" s="26">
        <v>1800</v>
      </c>
    </row>
    <row r="13" spans="1:21" ht="25" customHeight="1">
      <c r="B13" s="60" t="s">
        <v>38</v>
      </c>
      <c r="C13" s="61"/>
      <c r="D13" s="33" t="s">
        <v>64</v>
      </c>
      <c r="E13" s="33" t="s">
        <v>40</v>
      </c>
      <c r="F13" s="33" t="s">
        <v>39</v>
      </c>
      <c r="G13" s="21"/>
      <c r="H13" s="21"/>
      <c r="I13" s="21"/>
      <c r="J13" s="21"/>
      <c r="K13" s="21"/>
      <c r="L13" s="21"/>
      <c r="M13" s="16" t="s">
        <v>19</v>
      </c>
      <c r="N13" s="17">
        <v>2</v>
      </c>
      <c r="O13" s="17"/>
      <c r="Q13" s="23" t="s">
        <v>6</v>
      </c>
      <c r="R13" s="17" t="s">
        <v>20</v>
      </c>
      <c r="S13" s="23" t="s">
        <v>15</v>
      </c>
      <c r="T13" s="23" t="str">
        <f t="shared" si="1"/>
        <v>国内FBSL2</v>
      </c>
      <c r="U13" s="26">
        <v>5700</v>
      </c>
    </row>
    <row r="14" spans="1:21" ht="25" customHeight="1">
      <c r="B14" s="34" t="s">
        <v>27</v>
      </c>
      <c r="C14" s="30" t="s">
        <v>0</v>
      </c>
      <c r="D14" s="3"/>
      <c r="E14" s="4" t="str">
        <f t="shared" ref="E14:E21" si="2">IF(C$5="","",IF(D14="","",D14*VLOOKUP($C14,$M$6:$N$9,2,FALSE)*$E$5))</f>
        <v/>
      </c>
      <c r="F14" s="6" t="str">
        <f t="shared" ref="F14:F21" si="3">IF(OR(D14="",D14=0),"",VLOOKUP("海外"&amp;$E$8&amp;C14&amp;B14,$T$6:$U$37,2,FALSE))</f>
        <v/>
      </c>
      <c r="G14" s="21"/>
      <c r="H14" s="21"/>
      <c r="I14" s="21"/>
      <c r="J14" s="21"/>
      <c r="K14" s="21"/>
      <c r="L14" s="21"/>
      <c r="M14" s="16" t="s">
        <v>21</v>
      </c>
      <c r="N14" s="17">
        <v>2</v>
      </c>
      <c r="O14" s="17"/>
      <c r="Q14" s="23" t="s">
        <v>23</v>
      </c>
      <c r="R14" s="17" t="s">
        <v>13</v>
      </c>
      <c r="S14" s="23" t="s">
        <v>7</v>
      </c>
      <c r="T14" s="23" t="str">
        <f t="shared" ref="T14:T20" si="4">Q14&amp;R14&amp;S14</f>
        <v>海外PostABSL1</v>
      </c>
      <c r="U14" s="26">
        <v>2000</v>
      </c>
    </row>
    <row r="15" spans="1:21" ht="25" customHeight="1">
      <c r="B15" s="35" t="s">
        <v>7</v>
      </c>
      <c r="C15" s="30" t="s">
        <v>2</v>
      </c>
      <c r="D15" s="3"/>
      <c r="E15" s="4" t="str">
        <f t="shared" si="2"/>
        <v/>
      </c>
      <c r="F15" s="6" t="str">
        <f t="shared" si="3"/>
        <v/>
      </c>
      <c r="G15" s="36" t="str">
        <f>IF(F15="","",IF(F15="(N/A)","The selected shipping method is not available",""))</f>
        <v/>
      </c>
      <c r="H15" s="21"/>
      <c r="I15" s="21"/>
      <c r="J15" s="21"/>
      <c r="K15" s="21"/>
      <c r="L15" s="21"/>
      <c r="M15" s="16" t="s">
        <v>22</v>
      </c>
      <c r="N15" s="17">
        <v>4</v>
      </c>
      <c r="O15" s="17"/>
      <c r="Q15" s="23" t="s">
        <v>23</v>
      </c>
      <c r="R15" s="17" t="s">
        <v>16</v>
      </c>
      <c r="S15" s="23" t="s">
        <v>7</v>
      </c>
      <c r="T15" s="23" t="str">
        <f t="shared" si="4"/>
        <v>海外PostBBSL1</v>
      </c>
      <c r="U15" s="26">
        <v>2000</v>
      </c>
    </row>
    <row r="16" spans="1:21" ht="25" customHeight="1">
      <c r="B16" s="37" t="s">
        <v>7</v>
      </c>
      <c r="C16" s="30" t="s">
        <v>3</v>
      </c>
      <c r="D16" s="3"/>
      <c r="E16" s="4" t="str">
        <f t="shared" si="2"/>
        <v/>
      </c>
      <c r="F16" s="6" t="str">
        <f t="shared" si="3"/>
        <v/>
      </c>
      <c r="G16" s="36" t="str">
        <f>IF(AND($D$9="International mail",D16&gt;0),"FedEx or TNT is strongly recommended","")</f>
        <v/>
      </c>
      <c r="H16" s="21"/>
      <c r="I16" s="21"/>
      <c r="J16" s="21"/>
      <c r="K16" s="21"/>
      <c r="L16" s="21"/>
      <c r="Q16" s="23" t="s">
        <v>23</v>
      </c>
      <c r="R16" s="17" t="s">
        <v>17</v>
      </c>
      <c r="S16" s="23" t="s">
        <v>7</v>
      </c>
      <c r="T16" s="23" t="str">
        <f t="shared" si="4"/>
        <v>海外PostCBSL1</v>
      </c>
      <c r="U16" s="26">
        <v>2000</v>
      </c>
    </row>
    <row r="17" spans="2:21" ht="25" customHeight="1">
      <c r="B17" s="38" t="s">
        <v>7</v>
      </c>
      <c r="C17" s="30" t="s">
        <v>1</v>
      </c>
      <c r="D17" s="3"/>
      <c r="E17" s="4" t="str">
        <f t="shared" si="2"/>
        <v/>
      </c>
      <c r="F17" s="6" t="str">
        <f t="shared" si="3"/>
        <v/>
      </c>
      <c r="G17" s="36" t="str">
        <f>IF(AND($D$9="International mail",D17&gt;0),"FedEx or TNT is strongly recommended","")</f>
        <v/>
      </c>
      <c r="H17" s="21"/>
      <c r="I17" s="21"/>
      <c r="J17" s="21"/>
      <c r="K17" s="21"/>
      <c r="L17" s="21"/>
      <c r="Q17" s="23" t="s">
        <v>23</v>
      </c>
      <c r="R17" s="17" t="s">
        <v>13</v>
      </c>
      <c r="S17" s="23" t="s">
        <v>15</v>
      </c>
      <c r="T17" s="23" t="str">
        <f t="shared" si="4"/>
        <v>海外PostABSL2</v>
      </c>
      <c r="U17" s="26">
        <v>11600</v>
      </c>
    </row>
    <row r="18" spans="2:21" ht="25" customHeight="1">
      <c r="B18" s="34" t="s">
        <v>28</v>
      </c>
      <c r="C18" s="30" t="s">
        <v>0</v>
      </c>
      <c r="D18" s="3"/>
      <c r="E18" s="4" t="str">
        <f t="shared" si="2"/>
        <v/>
      </c>
      <c r="F18" s="6" t="str">
        <f t="shared" si="3"/>
        <v/>
      </c>
      <c r="G18" s="36" t="str">
        <f>IF(AND(OR($D$9="TNT",$D$9="International mail"),D18&gt;0),"In principle, only FedEx is accepted","")</f>
        <v/>
      </c>
      <c r="H18" s="21"/>
      <c r="I18" s="21"/>
      <c r="J18" s="21"/>
      <c r="K18" s="21"/>
      <c r="L18" s="21"/>
      <c r="M18" s="39" t="s">
        <v>26</v>
      </c>
      <c r="Q18" s="23" t="s">
        <v>23</v>
      </c>
      <c r="R18" s="17" t="s">
        <v>16</v>
      </c>
      <c r="S18" s="23" t="s">
        <v>15</v>
      </c>
      <c r="T18" s="23" t="str">
        <f t="shared" si="4"/>
        <v>海外PostBBSL2</v>
      </c>
      <c r="U18" s="26">
        <v>12900</v>
      </c>
    </row>
    <row r="19" spans="2:21" ht="25" customHeight="1">
      <c r="B19" s="35" t="s">
        <v>15</v>
      </c>
      <c r="C19" s="30" t="s">
        <v>2</v>
      </c>
      <c r="D19" s="3"/>
      <c r="E19" s="4" t="str">
        <f t="shared" si="2"/>
        <v/>
      </c>
      <c r="F19" s="6" t="str">
        <f t="shared" si="3"/>
        <v/>
      </c>
      <c r="G19" s="36" t="str">
        <f>IF(F19="","",IF(F19="(N/A)","The selected shipping method is not available",""))</f>
        <v/>
      </c>
      <c r="H19" s="21"/>
      <c r="I19" s="21"/>
      <c r="J19" s="21"/>
      <c r="K19" s="21"/>
      <c r="L19" s="21"/>
      <c r="M19" s="40" t="s">
        <v>49</v>
      </c>
      <c r="N19" s="41">
        <v>2050</v>
      </c>
      <c r="O19" s="16" t="s">
        <v>33</v>
      </c>
      <c r="Q19" s="23" t="s">
        <v>23</v>
      </c>
      <c r="R19" s="17" t="s">
        <v>17</v>
      </c>
      <c r="S19" s="23" t="s">
        <v>15</v>
      </c>
      <c r="T19" s="23" t="str">
        <f t="shared" si="4"/>
        <v>海外PostCBSL2</v>
      </c>
      <c r="U19" s="26">
        <v>12900</v>
      </c>
    </row>
    <row r="20" spans="2:21" ht="25" customHeight="1">
      <c r="B20" s="37" t="s">
        <v>15</v>
      </c>
      <c r="C20" s="30" t="s">
        <v>3</v>
      </c>
      <c r="D20" s="3"/>
      <c r="E20" s="4" t="str">
        <f t="shared" si="2"/>
        <v/>
      </c>
      <c r="F20" s="6" t="str">
        <f t="shared" si="3"/>
        <v/>
      </c>
      <c r="G20" s="36" t="str">
        <f t="shared" ref="G20:G21" si="5">IF(AND(OR($D$9="TNT",$D$9="International mail"),D20&gt;0),"In principle, only FedEx is accepted","")</f>
        <v/>
      </c>
      <c r="M20" s="42" t="s">
        <v>46</v>
      </c>
      <c r="N20" s="41">
        <v>2500</v>
      </c>
      <c r="O20" s="16" t="s">
        <v>50</v>
      </c>
      <c r="Q20" s="23" t="s">
        <v>23</v>
      </c>
      <c r="R20" s="17" t="s">
        <v>20</v>
      </c>
      <c r="S20" s="23" t="s">
        <v>7</v>
      </c>
      <c r="T20" s="23" t="str">
        <f t="shared" si="4"/>
        <v>海外PostFBSL1</v>
      </c>
      <c r="U20" s="26" t="s">
        <v>58</v>
      </c>
    </row>
    <row r="21" spans="2:21" ht="25" customHeight="1">
      <c r="B21" s="38" t="s">
        <v>15</v>
      </c>
      <c r="C21" s="30" t="s">
        <v>1</v>
      </c>
      <c r="D21" s="3"/>
      <c r="E21" s="4" t="str">
        <f t="shared" si="2"/>
        <v/>
      </c>
      <c r="F21" s="6" t="str">
        <f t="shared" si="3"/>
        <v/>
      </c>
      <c r="G21" s="36" t="str">
        <f t="shared" si="5"/>
        <v/>
      </c>
      <c r="M21" s="42" t="s">
        <v>47</v>
      </c>
      <c r="N21" s="41">
        <v>3850</v>
      </c>
      <c r="O21" s="16" t="s">
        <v>51</v>
      </c>
      <c r="Q21" s="23" t="s">
        <v>23</v>
      </c>
      <c r="R21" s="17" t="s">
        <v>20</v>
      </c>
      <c r="S21" s="23" t="s">
        <v>28</v>
      </c>
      <c r="T21" s="23" t="str">
        <f t="shared" ref="T21" si="6">Q21&amp;R21&amp;S21</f>
        <v>海外PostFBSL2</v>
      </c>
      <c r="U21" s="26" t="s">
        <v>58</v>
      </c>
    </row>
    <row r="22" spans="2:21" ht="18" customHeight="1">
      <c r="M22" s="42" t="s">
        <v>45</v>
      </c>
      <c r="N22" s="41">
        <v>4200</v>
      </c>
      <c r="O22" s="16" t="s">
        <v>52</v>
      </c>
      <c r="Q22" s="23" t="s">
        <v>24</v>
      </c>
      <c r="R22" s="17" t="s">
        <v>13</v>
      </c>
      <c r="S22" s="23" t="s">
        <v>7</v>
      </c>
      <c r="T22" s="23" t="str">
        <f t="shared" ref="T22:T29" si="7">Q22&amp;R22&amp;S22</f>
        <v>海外FedExABSL1</v>
      </c>
      <c r="U22" s="26">
        <v>2000</v>
      </c>
    </row>
    <row r="23" spans="2:21" ht="18" customHeight="1">
      <c r="B23" s="19" t="s">
        <v>54</v>
      </c>
      <c r="G23" s="52" t="s">
        <v>62</v>
      </c>
      <c r="M23" s="42" t="s">
        <v>48</v>
      </c>
      <c r="N23" s="41">
        <v>4550</v>
      </c>
      <c r="Q23" s="23" t="s">
        <v>24</v>
      </c>
      <c r="R23" s="17" t="s">
        <v>16</v>
      </c>
      <c r="S23" s="23" t="s">
        <v>7</v>
      </c>
      <c r="T23" s="23" t="str">
        <f t="shared" si="7"/>
        <v>海外FedExBBSL1</v>
      </c>
      <c r="U23" s="26">
        <v>2000</v>
      </c>
    </row>
    <row r="24" spans="2:21" ht="50" customHeight="1">
      <c r="B24" s="22" t="s">
        <v>44</v>
      </c>
      <c r="C24" s="55"/>
      <c r="D24" s="56"/>
      <c r="E24" s="56"/>
      <c r="F24" s="57"/>
      <c r="Q24" s="23" t="s">
        <v>24</v>
      </c>
      <c r="R24" s="17" t="s">
        <v>17</v>
      </c>
      <c r="S24" s="23" t="s">
        <v>7</v>
      </c>
      <c r="T24" s="23" t="str">
        <f t="shared" si="7"/>
        <v>海外FedExCBSL1</v>
      </c>
      <c r="U24" s="26">
        <v>2000</v>
      </c>
    </row>
    <row r="25" spans="2:21" ht="17" customHeight="1">
      <c r="Q25" s="23" t="s">
        <v>24</v>
      </c>
      <c r="R25" s="17" t="s">
        <v>13</v>
      </c>
      <c r="S25" s="23" t="s">
        <v>15</v>
      </c>
      <c r="T25" s="23" t="str">
        <f t="shared" si="7"/>
        <v>海外FedExABSL2</v>
      </c>
      <c r="U25" s="26">
        <v>3100</v>
      </c>
    </row>
    <row r="26" spans="2:21" ht="22" customHeight="1">
      <c r="B26" s="19" t="s">
        <v>43</v>
      </c>
      <c r="Q26" s="23" t="s">
        <v>24</v>
      </c>
      <c r="R26" s="17" t="s">
        <v>16</v>
      </c>
      <c r="S26" s="23" t="s">
        <v>15</v>
      </c>
      <c r="T26" s="23" t="str">
        <f t="shared" si="7"/>
        <v>海外FedExBBSL2</v>
      </c>
      <c r="U26" s="26">
        <v>4400</v>
      </c>
    </row>
    <row r="27" spans="2:21" ht="22" customHeight="1">
      <c r="B27" s="43" t="s">
        <v>66</v>
      </c>
      <c r="C27" s="44">
        <f>SUM(E14:E21)</f>
        <v>0</v>
      </c>
      <c r="D27" s="45">
        <f>SUMIF(C14:C21,"A",E14:E21)</f>
        <v>0</v>
      </c>
      <c r="Q27" s="23" t="s">
        <v>24</v>
      </c>
      <c r="R27" s="17" t="s">
        <v>17</v>
      </c>
      <c r="S27" s="23" t="s">
        <v>15</v>
      </c>
      <c r="T27" s="23" t="str">
        <f t="shared" si="7"/>
        <v>海外FedExCBSL2</v>
      </c>
      <c r="U27" s="26">
        <v>4400</v>
      </c>
    </row>
    <row r="28" spans="2:21" ht="22" customHeight="1">
      <c r="B28" s="43" t="s">
        <v>34</v>
      </c>
      <c r="C28" s="46" t="str">
        <f>IF(SUMIF(C14:C21,"A",D14:D21)&gt;19,SUMIF(C14:C21,"A",E14:E21)*0.9-SUMIF(C14:C21,"A",E14:E21),IF(SUM(D14:D21)=0,"","(N/A)"))</f>
        <v/>
      </c>
      <c r="D28" s="13" t="s">
        <v>42</v>
      </c>
      <c r="Q28" s="23" t="s">
        <v>24</v>
      </c>
      <c r="R28" s="17" t="s">
        <v>20</v>
      </c>
      <c r="S28" s="23" t="s">
        <v>7</v>
      </c>
      <c r="T28" s="23" t="str">
        <f t="shared" si="7"/>
        <v>海外FedExFBSL1</v>
      </c>
      <c r="U28" s="26" t="s">
        <v>58</v>
      </c>
    </row>
    <row r="29" spans="2:21" ht="22" customHeight="1">
      <c r="B29" s="43" t="s">
        <v>36</v>
      </c>
      <c r="C29" s="44">
        <f>MAX(F14:F21)</f>
        <v>0</v>
      </c>
      <c r="E29" s="27"/>
      <c r="F29" s="27"/>
      <c r="G29" s="28"/>
      <c r="H29" s="28"/>
      <c r="I29" s="28"/>
      <c r="J29" s="28"/>
      <c r="K29" s="28"/>
      <c r="L29" s="28"/>
      <c r="Q29" s="23" t="s">
        <v>24</v>
      </c>
      <c r="R29" s="17" t="s">
        <v>20</v>
      </c>
      <c r="S29" s="23" t="s">
        <v>28</v>
      </c>
      <c r="T29" s="23" t="str">
        <f t="shared" si="7"/>
        <v>海外FedExFBSL2</v>
      </c>
      <c r="U29" s="26" t="s">
        <v>58</v>
      </c>
    </row>
    <row r="30" spans="2:21" ht="23" customHeight="1">
      <c r="B30" s="43" t="s">
        <v>37</v>
      </c>
      <c r="C30" s="47" t="str">
        <f>IF(AND(D9="International mail",C24=""),"",IF(D9="International mail",VLOOKUP(C24,M19:N23,2,FALSE),IF(OR(D9="FedEx",D9="TNT"),"COD",IF(D9="World Courier","Variable",""))))</f>
        <v/>
      </c>
      <c r="D30" s="13" t="str">
        <f>IF(AND(D9="International mail",C24=""),"Please fill in section (4)",IF(C30="COD","The Shipping fee will be billed directly to the RECIPIENT's account",""))</f>
        <v/>
      </c>
      <c r="E30" s="27"/>
      <c r="F30" s="27"/>
      <c r="G30" s="28"/>
      <c r="H30" s="28"/>
      <c r="I30" s="28"/>
      <c r="J30" s="28"/>
      <c r="K30" s="28"/>
      <c r="L30" s="28"/>
      <c r="Q30" s="23" t="s">
        <v>25</v>
      </c>
      <c r="R30" s="17" t="s">
        <v>13</v>
      </c>
      <c r="S30" s="23" t="s">
        <v>7</v>
      </c>
      <c r="T30" s="23" t="str">
        <f t="shared" ref="T30" si="8">Q30&amp;R30&amp;S30</f>
        <v>海外WorldCABSL1</v>
      </c>
      <c r="U30" s="26">
        <v>2000</v>
      </c>
    </row>
    <row r="31" spans="2:21" ht="24" customHeight="1">
      <c r="B31" s="7" t="s">
        <v>35</v>
      </c>
      <c r="C31" s="8">
        <f>SUM(C27:C30)</f>
        <v>0</v>
      </c>
      <c r="D31" s="31" t="str">
        <f>IF(OR(C30="COD",C30="Variable"),"Shipping costs are not included","")</f>
        <v/>
      </c>
      <c r="E31" s="27"/>
      <c r="F31" s="27"/>
      <c r="G31" s="28"/>
      <c r="H31" s="28"/>
      <c r="I31" s="28"/>
      <c r="J31" s="28"/>
      <c r="K31" s="28"/>
      <c r="L31" s="28"/>
      <c r="Q31" s="23" t="s">
        <v>25</v>
      </c>
      <c r="R31" s="17" t="s">
        <v>16</v>
      </c>
      <c r="S31" s="23" t="s">
        <v>7</v>
      </c>
      <c r="T31" s="23" t="str">
        <f t="shared" ref="T31" si="9">Q31&amp;R31&amp;S31</f>
        <v>海外WorldCBBSL1</v>
      </c>
      <c r="U31" s="26">
        <v>2000</v>
      </c>
    </row>
    <row r="32" spans="2:21" ht="18" customHeight="1">
      <c r="B32" s="27"/>
      <c r="D32" s="27"/>
      <c r="E32" s="27"/>
      <c r="F32" s="27"/>
      <c r="Q32" s="23" t="s">
        <v>25</v>
      </c>
      <c r="R32" s="17" t="s">
        <v>17</v>
      </c>
      <c r="S32" s="23" t="s">
        <v>7</v>
      </c>
      <c r="T32" s="23" t="str">
        <f t="shared" ref="T32:T33" si="10">Q32&amp;R32&amp;S32</f>
        <v>海外WorldCCBSL1</v>
      </c>
      <c r="U32" s="26">
        <v>2000</v>
      </c>
    </row>
    <row r="33" spans="1:21" ht="25" customHeight="1">
      <c r="B33" s="51" t="s">
        <v>59</v>
      </c>
      <c r="C33" s="27"/>
      <c r="D33" s="27"/>
      <c r="E33" s="27"/>
      <c r="F33" s="27"/>
      <c r="G33" s="28"/>
      <c r="H33" s="28"/>
      <c r="I33" s="28"/>
      <c r="J33" s="28"/>
      <c r="K33" s="28"/>
      <c r="L33" s="28"/>
      <c r="Q33" s="23" t="s">
        <v>25</v>
      </c>
      <c r="R33" s="17" t="s">
        <v>13</v>
      </c>
      <c r="S33" s="23" t="s">
        <v>15</v>
      </c>
      <c r="T33" s="23" t="str">
        <f t="shared" si="10"/>
        <v>海外WorldCABSL2</v>
      </c>
      <c r="U33" s="26">
        <v>2000</v>
      </c>
    </row>
    <row r="34" spans="1:21" ht="20" customHeight="1">
      <c r="B34" s="18" t="s">
        <v>60</v>
      </c>
      <c r="C34" s="27"/>
      <c r="D34" s="27"/>
      <c r="E34" s="27"/>
      <c r="F34" s="27"/>
      <c r="G34" s="28"/>
      <c r="H34" s="28"/>
      <c r="I34" s="28"/>
      <c r="J34" s="28"/>
      <c r="K34" s="28"/>
      <c r="L34" s="28"/>
      <c r="Q34" s="23" t="s">
        <v>25</v>
      </c>
      <c r="R34" s="17" t="s">
        <v>16</v>
      </c>
      <c r="S34" s="23" t="s">
        <v>15</v>
      </c>
      <c r="T34" s="23" t="str">
        <f t="shared" ref="T34" si="11">Q34&amp;R34&amp;S34</f>
        <v>海外WorldCBBSL2</v>
      </c>
      <c r="U34" s="26">
        <v>2000</v>
      </c>
    </row>
    <row r="35" spans="1:21" ht="20" customHeight="1">
      <c r="A35" s="48"/>
      <c r="B35" s="18" t="s">
        <v>65</v>
      </c>
      <c r="Q35" s="23" t="s">
        <v>25</v>
      </c>
      <c r="R35" s="17" t="s">
        <v>17</v>
      </c>
      <c r="S35" s="23" t="s">
        <v>15</v>
      </c>
      <c r="T35" s="23" t="str">
        <f t="shared" ref="T35" si="12">Q35&amp;R35&amp;S35</f>
        <v>海外WorldCCBSL2</v>
      </c>
      <c r="U35" s="26">
        <v>2000</v>
      </c>
    </row>
    <row r="36" spans="1:21" ht="20" customHeight="1">
      <c r="A36" s="48"/>
      <c r="B36" s="18" t="s">
        <v>61</v>
      </c>
      <c r="Q36" s="23" t="s">
        <v>25</v>
      </c>
      <c r="R36" s="17" t="s">
        <v>20</v>
      </c>
      <c r="S36" s="23" t="s">
        <v>7</v>
      </c>
      <c r="T36" s="23" t="str">
        <f t="shared" ref="T36:T37" si="13">Q36&amp;R36&amp;S36</f>
        <v>海外WorldCFBSL1</v>
      </c>
      <c r="U36" s="26">
        <v>2000</v>
      </c>
    </row>
    <row r="37" spans="1:21" ht="20" customHeight="1">
      <c r="A37" s="48"/>
      <c r="B37" s="18"/>
      <c r="Q37" s="23" t="s">
        <v>25</v>
      </c>
      <c r="R37" s="17" t="s">
        <v>20</v>
      </c>
      <c r="S37" s="23" t="s">
        <v>15</v>
      </c>
      <c r="T37" s="23" t="str">
        <f t="shared" si="13"/>
        <v>海外WorldCFBSL2</v>
      </c>
      <c r="U37" s="26">
        <v>2000</v>
      </c>
    </row>
    <row r="38" spans="1:21" ht="25" customHeight="1">
      <c r="A38" s="48"/>
      <c r="B38" s="49" t="s">
        <v>67</v>
      </c>
      <c r="C38" s="9" t="s">
        <v>68</v>
      </c>
      <c r="D38" s="10"/>
      <c r="E38" s="10"/>
      <c r="F38" s="11"/>
    </row>
    <row r="39" spans="1:21" ht="25" customHeight="1">
      <c r="A39" s="48"/>
      <c r="B39" s="49" t="s">
        <v>41</v>
      </c>
      <c r="C39" s="9" t="s">
        <v>29</v>
      </c>
      <c r="D39" s="10"/>
    </row>
    <row r="40" spans="1:21" ht="25" customHeight="1">
      <c r="A40" s="48"/>
    </row>
    <row r="41" spans="1:21" ht="25" customHeight="1">
      <c r="A41" s="48"/>
      <c r="K41" s="50"/>
      <c r="L41" s="50"/>
    </row>
    <row r="42" spans="1:21" ht="25" customHeight="1">
      <c r="A42" s="48"/>
      <c r="B42" s="48"/>
      <c r="C42" s="48"/>
      <c r="D42" s="48"/>
      <c r="E42" s="48"/>
      <c r="F42" s="48"/>
      <c r="G42" s="50"/>
      <c r="H42" s="50"/>
      <c r="I42" s="50"/>
      <c r="J42" s="50"/>
      <c r="K42" s="50"/>
      <c r="L42" s="50"/>
    </row>
    <row r="43" spans="1:21" ht="25" customHeight="1">
      <c r="A43" s="48"/>
      <c r="B43" s="48"/>
      <c r="C43" s="48"/>
      <c r="D43" s="48"/>
      <c r="E43" s="48"/>
      <c r="F43" s="48"/>
      <c r="G43" s="50"/>
      <c r="H43" s="50"/>
      <c r="I43" s="50"/>
      <c r="J43" s="50"/>
      <c r="K43" s="50"/>
      <c r="L43" s="50"/>
    </row>
    <row r="44" spans="1:21" ht="25" customHeight="1">
      <c r="A44" s="48"/>
      <c r="B44" s="48"/>
      <c r="C44" s="48"/>
      <c r="D44" s="48"/>
      <c r="E44" s="48"/>
      <c r="F44" s="48"/>
      <c r="G44" s="50"/>
      <c r="H44" s="50"/>
      <c r="I44" s="50"/>
      <c r="J44" s="50"/>
      <c r="K44" s="50"/>
      <c r="L44" s="50"/>
    </row>
    <row r="45" spans="1:21" ht="25" customHeight="1">
      <c r="A45" s="48"/>
      <c r="B45" s="48"/>
      <c r="C45" s="48"/>
      <c r="D45" s="48"/>
      <c r="E45" s="48"/>
      <c r="F45" s="48"/>
      <c r="G45" s="50"/>
      <c r="H45" s="50"/>
      <c r="I45" s="50"/>
      <c r="J45" s="50"/>
      <c r="K45" s="50"/>
      <c r="L45" s="50"/>
    </row>
    <row r="46" spans="1:21" ht="25" customHeight="1">
      <c r="A46" s="48"/>
      <c r="B46" s="48"/>
      <c r="C46" s="48"/>
      <c r="D46" s="48"/>
      <c r="E46" s="48"/>
      <c r="F46" s="48"/>
      <c r="G46" s="50"/>
      <c r="H46" s="50"/>
      <c r="I46" s="50"/>
      <c r="J46" s="50"/>
      <c r="K46" s="50"/>
      <c r="L46" s="50"/>
    </row>
    <row r="47" spans="1:21" ht="25" customHeight="1">
      <c r="A47" s="48"/>
      <c r="B47" s="48"/>
      <c r="C47" s="48"/>
      <c r="D47" s="48"/>
      <c r="E47" s="48"/>
      <c r="F47" s="48"/>
      <c r="G47" s="50"/>
      <c r="H47" s="50"/>
      <c r="I47" s="50"/>
      <c r="J47" s="50"/>
      <c r="K47" s="50"/>
      <c r="L47" s="50"/>
    </row>
    <row r="48" spans="1:21" ht="25" customHeight="1">
      <c r="A48" s="48"/>
      <c r="B48" s="48"/>
      <c r="C48" s="48"/>
      <c r="D48" s="48"/>
      <c r="E48" s="48"/>
      <c r="F48" s="48"/>
      <c r="G48" s="50"/>
      <c r="H48" s="50"/>
      <c r="I48" s="50"/>
      <c r="J48" s="50"/>
      <c r="K48" s="50"/>
      <c r="L48" s="50"/>
    </row>
    <row r="49" spans="1:12" ht="25" customHeight="1">
      <c r="A49" s="48"/>
      <c r="B49" s="48"/>
      <c r="C49" s="48"/>
      <c r="D49" s="48"/>
      <c r="E49" s="48"/>
      <c r="F49" s="48"/>
      <c r="G49" s="50"/>
      <c r="H49" s="50"/>
      <c r="I49" s="50"/>
      <c r="J49" s="50"/>
      <c r="K49" s="50"/>
      <c r="L49" s="50"/>
    </row>
    <row r="50" spans="1:12" ht="25" customHeight="1">
      <c r="A50" s="48"/>
      <c r="B50" s="48"/>
      <c r="C50" s="48"/>
      <c r="D50" s="48"/>
      <c r="E50" s="48"/>
      <c r="F50" s="48"/>
      <c r="G50" s="50"/>
      <c r="H50" s="50"/>
      <c r="I50" s="50"/>
      <c r="J50" s="50"/>
      <c r="K50" s="50"/>
      <c r="L50" s="50"/>
    </row>
    <row r="51" spans="1:12" ht="25" customHeight="1">
      <c r="A51" s="48"/>
      <c r="B51" s="48"/>
      <c r="C51" s="48"/>
      <c r="D51" s="48"/>
      <c r="E51" s="48"/>
      <c r="F51" s="48"/>
      <c r="G51" s="50"/>
      <c r="H51" s="50"/>
      <c r="I51" s="50"/>
      <c r="J51" s="50"/>
      <c r="K51" s="50"/>
      <c r="L51" s="50"/>
    </row>
    <row r="52" spans="1:12" ht="25" customHeight="1">
      <c r="A52" s="48"/>
      <c r="B52" s="48"/>
      <c r="C52" s="48"/>
      <c r="D52" s="48"/>
      <c r="E52" s="48"/>
      <c r="F52" s="48"/>
      <c r="G52" s="50"/>
      <c r="H52" s="50"/>
      <c r="I52" s="50"/>
      <c r="J52" s="50"/>
      <c r="K52" s="50"/>
      <c r="L52" s="50"/>
    </row>
    <row r="53" spans="1:12" ht="25" customHeight="1">
      <c r="A53" s="48"/>
      <c r="B53" s="48"/>
      <c r="C53" s="48"/>
      <c r="D53" s="48"/>
      <c r="E53" s="48"/>
      <c r="F53" s="48"/>
      <c r="G53" s="50"/>
      <c r="H53" s="50"/>
      <c r="I53" s="50"/>
      <c r="J53" s="50"/>
      <c r="K53" s="50"/>
      <c r="L53" s="50"/>
    </row>
    <row r="54" spans="1:12" ht="25" customHeight="1">
      <c r="A54" s="48"/>
      <c r="B54" s="48"/>
      <c r="C54" s="48"/>
      <c r="D54" s="48"/>
      <c r="E54" s="48"/>
      <c r="F54" s="48"/>
      <c r="G54" s="50"/>
      <c r="H54" s="50"/>
      <c r="I54" s="50"/>
      <c r="J54" s="50"/>
      <c r="K54" s="50"/>
      <c r="L54" s="50"/>
    </row>
    <row r="55" spans="1:12" ht="25" customHeight="1">
      <c r="B55" s="48"/>
      <c r="C55" s="48"/>
      <c r="D55" s="48"/>
      <c r="E55" s="48"/>
      <c r="F55" s="48"/>
      <c r="G55" s="50"/>
      <c r="H55" s="50"/>
      <c r="I55" s="50"/>
      <c r="J55" s="50"/>
      <c r="K55" s="50"/>
      <c r="L55" s="50"/>
    </row>
    <row r="56" spans="1:12" ht="25" customHeight="1">
      <c r="B56" s="48"/>
      <c r="C56" s="48"/>
      <c r="D56" s="48"/>
      <c r="E56" s="48"/>
      <c r="F56" s="48"/>
      <c r="G56" s="50"/>
      <c r="H56" s="50"/>
      <c r="I56" s="50"/>
      <c r="J56" s="50"/>
      <c r="K56" s="50"/>
      <c r="L56" s="50"/>
    </row>
    <row r="57" spans="1:12" ht="25" customHeight="1">
      <c r="B57" s="48"/>
      <c r="C57" s="48"/>
      <c r="D57" s="48"/>
      <c r="E57" s="48"/>
      <c r="F57" s="48"/>
      <c r="G57" s="50"/>
      <c r="H57" s="50"/>
      <c r="I57" s="50"/>
      <c r="J57" s="50"/>
      <c r="K57" s="50"/>
      <c r="L57" s="50"/>
    </row>
    <row r="58" spans="1:12" ht="25" customHeight="1">
      <c r="B58" s="48"/>
      <c r="C58" s="48"/>
      <c r="D58" s="48"/>
      <c r="E58" s="48"/>
      <c r="F58" s="48"/>
      <c r="G58" s="50"/>
      <c r="H58" s="50"/>
      <c r="I58" s="50"/>
      <c r="J58" s="50"/>
      <c r="K58" s="50"/>
      <c r="L58" s="50"/>
    </row>
    <row r="59" spans="1:12" ht="25" customHeight="1">
      <c r="B59" s="48"/>
      <c r="C59" s="48"/>
      <c r="D59" s="48"/>
      <c r="E59" s="48"/>
      <c r="F59" s="48"/>
      <c r="G59" s="50"/>
      <c r="H59" s="50"/>
      <c r="I59" s="50"/>
      <c r="J59" s="50"/>
      <c r="K59" s="50"/>
      <c r="L59" s="50"/>
    </row>
    <row r="60" spans="1:12" ht="25" customHeight="1">
      <c r="B60" s="48"/>
      <c r="C60" s="48"/>
      <c r="D60" s="48"/>
      <c r="E60" s="48"/>
      <c r="F60" s="48"/>
      <c r="G60" s="50"/>
      <c r="H60" s="50"/>
      <c r="I60" s="50"/>
      <c r="J60" s="50"/>
    </row>
  </sheetData>
  <sheetProtection algorithmName="SHA-512" hashValue="kL7UXllEr6DUPRuNDzJM8Roy72+PO5umyVJbZwpmC4a87BosjnO9h3HYRHvmitQCCyKcLkUGFOo3oSjtHbEbpA==" saltValue="KxDyCfDhTrc7bgVG6vT4ww==" spinCount="100000" sheet="1" objects="1" scenarios="1" selectLockedCells="1"/>
  <mergeCells count="6">
    <mergeCell ref="B9:C9"/>
    <mergeCell ref="D9:E9"/>
    <mergeCell ref="C24:F24"/>
    <mergeCell ref="C5:D5"/>
    <mergeCell ref="B13:C13"/>
    <mergeCell ref="B6:G6"/>
  </mergeCells>
  <phoneticPr fontId="2"/>
  <conditionalFormatting sqref="C24:F24">
    <cfRule type="expression" dxfId="0" priority="1">
      <formula>D9="International mail"</formula>
    </cfRule>
  </conditionalFormatting>
  <dataValidations count="5">
    <dataValidation type="list" allowBlank="1" showInputMessage="1" showErrorMessage="1" errorTitle="プルダウンメニューから入力" error="プルダウンメニューからいずれかを選択入力してください！" promptTitle="プルダウンメニュー" sqref="C5:D5" xr:uid="{25693C1E-0497-9B42-92BF-59620BF0101E}">
      <formula1>"Category I, Category II"</formula1>
    </dataValidation>
    <dataValidation imeMode="halfAlpha" allowBlank="1" showInputMessage="1" showErrorMessage="1" errorTitle="半角で数字を入力" sqref="D15:D21" xr:uid="{52E40922-BF3D-1A46-A7CB-D4DC6AE68927}"/>
    <dataValidation imeMode="halfAlpha" showInputMessage="1" showErrorMessage="1" errorTitle="半角で数字を入力" promptTitle="数を入力" sqref="D14" xr:uid="{D59AC686-28A5-CA49-8AE3-208B09C086BC}"/>
    <dataValidation type="list" allowBlank="1" showInputMessage="1" showErrorMessage="1" sqref="D9:E9" xr:uid="{D24FF3F8-128D-EA4D-9780-B7B12E196049}">
      <formula1>$O$19:$O$22</formula1>
    </dataValidation>
    <dataValidation type="list" allowBlank="1" showInputMessage="1" showErrorMessage="1" sqref="C24:F24" xr:uid="{8B25CB1E-6B1C-F74B-B6CB-CA32CBEB74D3}">
      <formula1>$M$19:$M$23</formula1>
    </dataValidation>
  </dataValidations>
  <hyperlinks>
    <hyperlink ref="C39:D39" r:id="rId1" display="mailto:inquiry.jcm@riken.jp" xr:uid="{E7B97DA7-CDB5-E14E-AA70-2434E3FAE2F1}"/>
    <hyperlink ref="G23" r:id="rId2" xr:uid="{892623E5-DC99-E947-9C97-ADE78ACEF5E6}"/>
    <hyperlink ref="C38:E38" r:id="rId3" display="https://jcm.brc.riken.jp/en/ordering_e" xr:uid="{522285BB-DE5E-6A43-9204-AF09C56F8A5A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FeeCalc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tiida</dc:creator>
  <cp:lastModifiedBy>飯田 敏也</cp:lastModifiedBy>
  <dcterms:created xsi:type="dcterms:W3CDTF">2022-12-23T02:41:40Z</dcterms:created>
  <dcterms:modified xsi:type="dcterms:W3CDTF">2026-03-24T07:59:59Z</dcterms:modified>
</cp:coreProperties>
</file>